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<sst xmlns="http://schemas.openxmlformats.org/spreadsheetml/2006/main" count="332" uniqueCount="149">
  <si>
    <t>ОТЧЕТ ОБ ИСПОЛНЕНИИ БЮДЖЕТА</t>
  </si>
  <si>
    <t>КОДЫ</t>
  </si>
  <si>
    <t xml:space="preserve">Форма по ОКУД </t>
  </si>
  <si>
    <t>0503117</t>
  </si>
  <si>
    <t>на 1 апреля 2024 г.</t>
  </si>
  <si>
    <t xml:space="preserve">Дата </t>
  </si>
  <si>
    <t>Наименование финансового органа</t>
  </si>
  <si>
    <t>Муниципальное учреждение Администрация Головинского сельского поселения</t>
  </si>
  <si>
    <t xml:space="preserve">по ОКПО </t>
  </si>
  <si>
    <t xml:space="preserve">Глава по БК </t>
  </si>
  <si>
    <t>79029998</t>
  </si>
  <si>
    <t/>
  </si>
  <si>
    <t>Наименование публично-правового образования</t>
  </si>
  <si>
    <t>Бюджет Головинского сельского поселения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</si>
  <si>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</si>
  <si>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</si>
  <si>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</si>
  <si>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</si>
  <si>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</si>
  <si>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</si>
  <si>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</si>
  <si>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</si>
  <si>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</si>
  <si>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</si>
  <si>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</si>
  <si>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</si>
  <si>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</si>
  <si>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</si>
  <si>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</si>
  <si>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</si>
  <si>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</si>
  <si>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</si>
  <si>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</si>
  <si>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</si>
  <si>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</si>
  <si>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</si>
  <si>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</si>
  <si>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</si>
  <si>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</si>
  <si>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</si>
  <si>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</si>
  <si>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</si>
  <si>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</si>
  <si>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</si>
  <si>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</si>
  <si>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</si>
  <si>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</si>
  <si>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</si>
  <si>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</si>
  <si>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</si>
  <si>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</si>
  <si>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</si>
  <si>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</si>
  <si>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</si>
  <si>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</si>
  <si>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</si>
  <si>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568 11105035 10 0000 120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</si>
  <si>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</si>
  <si>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568 11109045 10 0000 120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</si>
  <si>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</si>
  <si>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568 20215001 10 0000 150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</si>
  <si>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</si>
  <si>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568 20216001 10 0000 150</t>
  </si>
  <si>
    <t>Субсидии бюджетам сельских поселений на реализацию мероприятий по обеспечению жильем молодых семей</t>
  </si>
  <si>
    <t>568 20225497 10 0000 150</t>
  </si>
  <si>
    <t>Прочие субсидии</t>
  </si>
  <si>
    <t>568 20229999 10 0000 150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</si>
  <si>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</si>
  <si>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568 20235118 10 0000 150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</si>
  <si>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</si>
  <si>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568 20240014 10 0000 150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</si>
  <si>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</si>
  <si>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</si>
  <si>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</si>
  <si>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</si>
  <si>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</si>
  <si>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568 0102 2000042010 121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</si>
  <si>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</si>
  <si>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568 0102 2000042010 129</t>
  </si>
  <si>
    <t>568 0104 2000029130 121</t>
  </si>
  <si>
    <t>568 0104 2000029130 129</t>
  </si>
  <si>
    <t>568 0104 2000042020 121</t>
  </si>
  <si>
    <t>568 0104 2000042020 129</t>
  </si>
  <si>
    <t>Прочая закупка товаров, работ и услуг</t>
  </si>
  <si>
    <t>568 0104 2000042020 244</t>
  </si>
  <si>
    <t>Закупка энергетических ресурсов</t>
  </si>
  <si>
    <t>568 0104 2000042020 247</t>
  </si>
  <si>
    <t>Уплата прочих налогов, сборов</t>
  </si>
  <si>
    <t>568 0104 2000042020 852</t>
  </si>
  <si>
    <t>Резервные средства</t>
  </si>
  <si>
    <t>568 0111 2000042030 870</t>
  </si>
  <si>
    <t>568 0113 2000042350 247</t>
  </si>
  <si>
    <t>568 0203 2000051180 121</t>
  </si>
  <si>
    <t>568 0203 2000051180 129</t>
  </si>
  <si>
    <t>568 0203 2000051180 244</t>
  </si>
  <si>
    <t>568 0310 0110142050 244</t>
  </si>
  <si>
    <t>568 0409 0210129130 244</t>
  </si>
  <si>
    <t>568 0409 0210129130 247</t>
  </si>
  <si>
    <t>Иные межбюджетные трансферты</t>
  </si>
  <si>
    <t>568 0410 2000042260 540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</si>
  <si>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</si>
  <si>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568 0412 0810142880 811</t>
  </si>
  <si>
    <t>568 0412 0810172880 811</t>
  </si>
  <si>
    <t>568 0501 0310142180 244</t>
  </si>
  <si>
    <t>568 0503 0310142080 244</t>
  </si>
  <si>
    <t>568 0503 0310142090 244</t>
  </si>
  <si>
    <t>Фонд оплаты труда учреждений</t>
  </si>
  <si>
    <t>568 0505 2000042290 111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</si>
  <si>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</si>
  <si>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568 0505 2000042290 119</t>
  </si>
  <si>
    <t>568 0505 2000042290 244</t>
  </si>
  <si>
    <t>568 0505 2000042290 852</t>
  </si>
  <si>
    <t>568 0707 2000042340 540</t>
  </si>
  <si>
    <t>568 0801 2000042320 540</t>
  </si>
  <si>
    <t>Иные пенсии, социальные доплаты к пенсиям</t>
  </si>
  <si>
    <t>568 1001 2000042130 312</t>
  </si>
  <si>
    <t>Пособия, компенсации и иные социальные выплаты гражданам, кроме публичных нормативных обязательств</t>
  </si>
  <si>
    <t>568 1003 07101L4970 321</t>
  </si>
  <si>
    <t>568 1101 2000042330 540</t>
  </si>
  <si>
    <t>568 1403 2000042400 540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</si>
  <si>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</si>
  <si>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</si>
  <si>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</si>
  <si>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</si>
  <si>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</si>
  <si>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</si>
  <si>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</si>
  <si>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</si>
  <si>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</si>
  <si>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</si>
  <si>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</si>
  <si>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</si>
  <si>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</si>
  <si>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</si>
  <si>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</si>
  <si>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</si>
  <si>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568 01050201 10 0000 510</t>
  </si>
  <si>
    <t xml:space="preserve">     уменьшение остатков средств</t>
  </si>
  <si>
    <t>720</t>
  </si>
  <si>
    <t>568 01050201 10 0000 610</t>
  </si>
  <si>
    <t>Малофеева Т. Н.</t>
  </si>
  <si>
    <t>(подпись)</t>
  </si>
  <si>
    <t>(расшифровка подписи)</t>
  </si>
  <si>
    <t>Соловьева Г. Н.</t>
  </si>
  <si>
    <t>Исполнитель:</t>
  </si>
  <si>
    <t>Белозобова Л. С.</t>
  </si>
  <si>
    <t>(должность)</t>
  </si>
  <si>
    <t xml:space="preserve">   1 апреля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</si>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</sst>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45383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21797181</f>
        <v>21797181</v>
      </c>
      <c r="Q12" s="21"/>
      <c r="R12" s="21"/>
      <c r="S12" s="21">
        <f>6754742.26</f>
        <v>6754742.26</v>
      </c>
      <c r="T12" s="21"/>
      <c r="U12" s="21"/>
      <c r="V12" s="21"/>
      <c r="W12" s="22">
        <f>15042438.74</f>
        <v>15042438.74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518000</f>
        <v>518000</v>
      </c>
      <c r="Q13" s="25"/>
      <c r="R13" s="25"/>
      <c r="S13" s="25">
        <f>205675.07</f>
        <v>205675.07</v>
      </c>
      <c r="T13" s="25"/>
      <c r="U13" s="25"/>
      <c r="V13" s="25"/>
      <c r="W13" s="26">
        <f>312324.93</f>
        <v>312324.93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7" t="s">
        <v>42</v>
      </c>
      <c r="Q14" s="27"/>
      <c r="R14" s="27"/>
      <c r="S14" s="25">
        <f>222.03</f>
        <v>222.03</v>
      </c>
      <c r="T14" s="25"/>
      <c r="U14" s="25"/>
      <c r="V14" s="25"/>
      <c r="W14" s="28" t="s">
        <v>42</v>
      </c>
      <c r="X14" s="28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7" t="s">
        <v>42</v>
      </c>
      <c r="Q15" s="27"/>
      <c r="R15" s="27"/>
      <c r="S15" s="25">
        <f>-0.02</f>
        <v>-0.02</v>
      </c>
      <c r="T15" s="25"/>
      <c r="U15" s="25"/>
      <c r="V15" s="25"/>
      <c r="W15" s="28" t="s">
        <v>42</v>
      </c>
      <c r="X15" s="28"/>
    </row>
    <row r="16" spans="1:24" s="1" customFormat="1" ht="13.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>
        <f>2000</f>
        <v>2000</v>
      </c>
      <c r="Q16" s="25"/>
      <c r="R16" s="25"/>
      <c r="S16" s="25">
        <f>3579.6</f>
        <v>3579.6</v>
      </c>
      <c r="T16" s="25"/>
      <c r="U16" s="25"/>
      <c r="V16" s="25"/>
      <c r="W16" s="28" t="s">
        <v>42</v>
      </c>
      <c r="X16" s="28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447000</f>
        <v>447000</v>
      </c>
      <c r="Q17" s="25"/>
      <c r="R17" s="25"/>
      <c r="S17" s="25">
        <f>28945.91</f>
        <v>28945.91</v>
      </c>
      <c r="T17" s="25"/>
      <c r="U17" s="25"/>
      <c r="V17" s="25"/>
      <c r="W17" s="26">
        <f>418054.09</f>
        <v>418054.09</v>
      </c>
      <c r="X17" s="26"/>
    </row>
    <row r="18" spans="1:24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3967000</f>
        <v>3967000</v>
      </c>
      <c r="Q18" s="25"/>
      <c r="R18" s="25"/>
      <c r="S18" s="25">
        <f>2246551</f>
        <v>2246551</v>
      </c>
      <c r="T18" s="25"/>
      <c r="U18" s="25"/>
      <c r="V18" s="25"/>
      <c r="W18" s="26">
        <f>1720449</f>
        <v>1720449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3287000</f>
        <v>3287000</v>
      </c>
      <c r="Q19" s="25"/>
      <c r="R19" s="25"/>
      <c r="S19" s="25">
        <f>296302.98</f>
        <v>296302.98</v>
      </c>
      <c r="T19" s="25"/>
      <c r="U19" s="25"/>
      <c r="V19" s="25"/>
      <c r="W19" s="26">
        <f>2990697.02</f>
        <v>2990697.02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7" t="s">
        <v>42</v>
      </c>
      <c r="Q20" s="27"/>
      <c r="R20" s="27"/>
      <c r="S20" s="25">
        <f>0</f>
        <v>0</v>
      </c>
      <c r="T20" s="25"/>
      <c r="U20" s="25"/>
      <c r="V20" s="25"/>
      <c r="W20" s="28" t="s">
        <v>42</v>
      </c>
      <c r="X20" s="28"/>
    </row>
    <row r="21" spans="1:24" s="1" customFormat="1" ht="33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36000</f>
        <v>36000</v>
      </c>
      <c r="Q21" s="25"/>
      <c r="R21" s="25"/>
      <c r="S21" s="25">
        <f>18000</f>
        <v>18000</v>
      </c>
      <c r="T21" s="25"/>
      <c r="U21" s="25"/>
      <c r="V21" s="25"/>
      <c r="W21" s="26">
        <f>18000</f>
        <v>18000</v>
      </c>
      <c r="X21" s="26"/>
    </row>
    <row r="22" spans="1:24" s="1" customFormat="1" ht="4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40000</f>
        <v>40000</v>
      </c>
      <c r="Q22" s="25"/>
      <c r="R22" s="25"/>
      <c r="S22" s="25">
        <f>5602.09</f>
        <v>5602.09</v>
      </c>
      <c r="T22" s="25"/>
      <c r="U22" s="25"/>
      <c r="V22" s="25"/>
      <c r="W22" s="26">
        <f>34397.91</f>
        <v>34397.91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1076000</f>
        <v>1076000</v>
      </c>
      <c r="Q23" s="25"/>
      <c r="R23" s="25"/>
      <c r="S23" s="25">
        <f>270000</f>
        <v>270000</v>
      </c>
      <c r="T23" s="25"/>
      <c r="U23" s="25"/>
      <c r="V23" s="25"/>
      <c r="W23" s="26">
        <f>806000</f>
        <v>806000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19000</f>
        <v>19000</v>
      </c>
      <c r="Q24" s="25"/>
      <c r="R24" s="25"/>
      <c r="S24" s="27" t="s">
        <v>42</v>
      </c>
      <c r="T24" s="27"/>
      <c r="U24" s="27"/>
      <c r="V24" s="27"/>
      <c r="W24" s="26">
        <f>19000</f>
        <v>19000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487942</f>
        <v>487942</v>
      </c>
      <c r="Q25" s="25"/>
      <c r="R25" s="25"/>
      <c r="S25" s="27" t="s">
        <v>42</v>
      </c>
      <c r="T25" s="27"/>
      <c r="U25" s="27"/>
      <c r="V25" s="27"/>
      <c r="W25" s="26">
        <f>487942</f>
        <v>487942</v>
      </c>
      <c r="X25" s="26"/>
    </row>
    <row r="26" spans="1:24" s="1" customFormat="1" ht="13.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86529</f>
        <v>86529</v>
      </c>
      <c r="Q26" s="25"/>
      <c r="R26" s="25"/>
      <c r="S26" s="27" t="s">
        <v>42</v>
      </c>
      <c r="T26" s="27"/>
      <c r="U26" s="27"/>
      <c r="V26" s="27"/>
      <c r="W26" s="26">
        <f>86529</f>
        <v>86529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355290</f>
        <v>355290</v>
      </c>
      <c r="Q27" s="25"/>
      <c r="R27" s="25"/>
      <c r="S27" s="25">
        <f>88823</f>
        <v>88823</v>
      </c>
      <c r="T27" s="25"/>
      <c r="U27" s="25"/>
      <c r="V27" s="25"/>
      <c r="W27" s="26">
        <f>266467</f>
        <v>266467</v>
      </c>
      <c r="X27" s="26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11475420</f>
        <v>11475420</v>
      </c>
      <c r="Q28" s="25"/>
      <c r="R28" s="25"/>
      <c r="S28" s="25">
        <f>3591040.6</f>
        <v>3591040.6</v>
      </c>
      <c r="T28" s="25"/>
      <c r="U28" s="25"/>
      <c r="V28" s="25"/>
      <c r="W28" s="26">
        <f>7884379.4</f>
        <v>7884379.4</v>
      </c>
      <c r="X28" s="26"/>
    </row>
    <row r="29" spans="1:24" s="1" customFormat="1" ht="13.5" customHeight="1">
      <c r="A29" s="29" t="s">
        <v>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3.5" customHeight="1">
      <c r="A30" s="12" t="s">
        <v>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24</v>
      </c>
      <c r="M31" s="13"/>
      <c r="N31" s="13" t="s">
        <v>72</v>
      </c>
      <c r="O31" s="13"/>
      <c r="P31" s="14" t="s">
        <v>26</v>
      </c>
      <c r="Q31" s="14"/>
      <c r="R31" s="14"/>
      <c r="S31" s="14" t="s">
        <v>27</v>
      </c>
      <c r="T31" s="14"/>
      <c r="U31" s="14"/>
      <c r="V31" s="14"/>
      <c r="W31" s="15" t="s">
        <v>28</v>
      </c>
      <c r="X31" s="15"/>
    </row>
    <row r="32" spans="1:24" s="1" customFormat="1" ht="13.5" customHeight="1">
      <c r="A32" s="16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30</v>
      </c>
      <c r="M32" s="16"/>
      <c r="N32" s="16" t="s">
        <v>31</v>
      </c>
      <c r="O32" s="16"/>
      <c r="P32" s="17" t="s">
        <v>32</v>
      </c>
      <c r="Q32" s="17"/>
      <c r="R32" s="17"/>
      <c r="S32" s="17" t="s">
        <v>33</v>
      </c>
      <c r="T32" s="17"/>
      <c r="U32" s="17"/>
      <c r="V32" s="17"/>
      <c r="W32" s="18" t="s">
        <v>34</v>
      </c>
      <c r="X32" s="18"/>
    </row>
    <row r="33" spans="1:24" s="1" customFormat="1" ht="13.5" customHeight="1">
      <c r="A33" s="19" t="s">
        <v>73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74</v>
      </c>
      <c r="M33" s="20"/>
      <c r="N33" s="20" t="s">
        <v>37</v>
      </c>
      <c r="O33" s="20"/>
      <c r="P33" s="21">
        <f>26444559.37</f>
        <v>26444559.37</v>
      </c>
      <c r="Q33" s="21"/>
      <c r="R33" s="21"/>
      <c r="S33" s="21">
        <f>4634763.04</f>
        <v>4634763.04</v>
      </c>
      <c r="T33" s="21"/>
      <c r="U33" s="21"/>
      <c r="V33" s="21"/>
      <c r="W33" s="22">
        <f>21809796.33</f>
        <v>21809796.33</v>
      </c>
      <c r="X33" s="22"/>
    </row>
    <row r="34" spans="1:24" s="1" customFormat="1" ht="13.5" customHeight="1">
      <c r="A34" s="30" t="s">
        <v>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74</v>
      </c>
      <c r="M34" s="31"/>
      <c r="N34" s="31" t="s">
        <v>76</v>
      </c>
      <c r="O34" s="31"/>
      <c r="P34" s="32">
        <f>1050323</f>
        <v>1050323</v>
      </c>
      <c r="Q34" s="32"/>
      <c r="R34" s="32"/>
      <c r="S34" s="32">
        <f>185546.14</f>
        <v>185546.14</v>
      </c>
      <c r="T34" s="32"/>
      <c r="U34" s="32"/>
      <c r="V34" s="32"/>
      <c r="W34" s="33">
        <f>864776.86</f>
        <v>864776.86</v>
      </c>
      <c r="X34" s="33"/>
    </row>
    <row r="35" spans="1:24" s="1" customFormat="1" ht="33.75" customHeight="1">
      <c r="A35" s="30" t="s">
        <v>77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74</v>
      </c>
      <c r="M35" s="31"/>
      <c r="N35" s="31" t="s">
        <v>78</v>
      </c>
      <c r="O35" s="31"/>
      <c r="P35" s="32">
        <f>316627</f>
        <v>316627</v>
      </c>
      <c r="Q35" s="32"/>
      <c r="R35" s="32"/>
      <c r="S35" s="32">
        <f>41594.8</f>
        <v>41594.8</v>
      </c>
      <c r="T35" s="32"/>
      <c r="U35" s="32"/>
      <c r="V35" s="32"/>
      <c r="W35" s="33">
        <f>275032.2</f>
        <v>275032.2</v>
      </c>
      <c r="X35" s="33"/>
    </row>
    <row r="36" spans="1:24" s="1" customFormat="1" ht="13.5" customHeight="1">
      <c r="A36" s="30" t="s">
        <v>75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74</v>
      </c>
      <c r="M36" s="31"/>
      <c r="N36" s="31" t="s">
        <v>79</v>
      </c>
      <c r="O36" s="31"/>
      <c r="P36" s="32">
        <f>48234</f>
        <v>48234</v>
      </c>
      <c r="Q36" s="32"/>
      <c r="R36" s="32"/>
      <c r="S36" s="34" t="s">
        <v>42</v>
      </c>
      <c r="T36" s="34"/>
      <c r="U36" s="34"/>
      <c r="V36" s="34"/>
      <c r="W36" s="33">
        <f>48234</f>
        <v>48234</v>
      </c>
      <c r="X36" s="33"/>
    </row>
    <row r="37" spans="1:24" s="1" customFormat="1" ht="33.75" customHeight="1">
      <c r="A37" s="30" t="s">
        <v>77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74</v>
      </c>
      <c r="M37" s="31"/>
      <c r="N37" s="31" t="s">
        <v>80</v>
      </c>
      <c r="O37" s="31"/>
      <c r="P37" s="32">
        <f>14566</f>
        <v>14566</v>
      </c>
      <c r="Q37" s="32"/>
      <c r="R37" s="32"/>
      <c r="S37" s="34" t="s">
        <v>42</v>
      </c>
      <c r="T37" s="34"/>
      <c r="U37" s="34"/>
      <c r="V37" s="34"/>
      <c r="W37" s="33">
        <f>14566</f>
        <v>14566</v>
      </c>
      <c r="X37" s="33"/>
    </row>
    <row r="38" spans="1:24" s="1" customFormat="1" ht="13.5" customHeight="1">
      <c r="A38" s="30" t="s">
        <v>75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74</v>
      </c>
      <c r="M38" s="31"/>
      <c r="N38" s="31" t="s">
        <v>81</v>
      </c>
      <c r="O38" s="31"/>
      <c r="P38" s="32">
        <f>2032000</f>
        <v>2032000</v>
      </c>
      <c r="Q38" s="32"/>
      <c r="R38" s="32"/>
      <c r="S38" s="32">
        <f>338466.2</f>
        <v>338466.2</v>
      </c>
      <c r="T38" s="32"/>
      <c r="U38" s="32"/>
      <c r="V38" s="32"/>
      <c r="W38" s="33">
        <f>1693533.8</f>
        <v>1693533.8</v>
      </c>
      <c r="X38" s="33"/>
    </row>
    <row r="39" spans="1:24" s="1" customFormat="1" ht="33.75" customHeight="1">
      <c r="A39" s="30" t="s">
        <v>77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74</v>
      </c>
      <c r="M39" s="31"/>
      <c r="N39" s="31" t="s">
        <v>82</v>
      </c>
      <c r="O39" s="31"/>
      <c r="P39" s="32">
        <f>614000</f>
        <v>614000</v>
      </c>
      <c r="Q39" s="32"/>
      <c r="R39" s="32"/>
      <c r="S39" s="32">
        <f>73191.33</f>
        <v>73191.33</v>
      </c>
      <c r="T39" s="32"/>
      <c r="U39" s="32"/>
      <c r="V39" s="32"/>
      <c r="W39" s="33">
        <f>540808.67</f>
        <v>540808.67</v>
      </c>
      <c r="X39" s="33"/>
    </row>
    <row r="40" spans="1:24" s="1" customFormat="1" ht="13.5" customHeight="1">
      <c r="A40" s="30" t="s">
        <v>83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74</v>
      </c>
      <c r="M40" s="31"/>
      <c r="N40" s="31" t="s">
        <v>84</v>
      </c>
      <c r="O40" s="31"/>
      <c r="P40" s="32">
        <f>626821.34</f>
        <v>626821.34</v>
      </c>
      <c r="Q40" s="32"/>
      <c r="R40" s="32"/>
      <c r="S40" s="32">
        <f>115929.44</f>
        <v>115929.44</v>
      </c>
      <c r="T40" s="32"/>
      <c r="U40" s="32"/>
      <c r="V40" s="32"/>
      <c r="W40" s="33">
        <f>510891.9</f>
        <v>510891.9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74</v>
      </c>
      <c r="M41" s="31"/>
      <c r="N41" s="31" t="s">
        <v>86</v>
      </c>
      <c r="O41" s="31"/>
      <c r="P41" s="32">
        <f>13232.28</f>
        <v>13232.28</v>
      </c>
      <c r="Q41" s="32"/>
      <c r="R41" s="32"/>
      <c r="S41" s="32">
        <f>13232.28</f>
        <v>13232.28</v>
      </c>
      <c r="T41" s="32"/>
      <c r="U41" s="32"/>
      <c r="V41" s="32"/>
      <c r="W41" s="33">
        <f>0</f>
        <v>0</v>
      </c>
      <c r="X41" s="33"/>
    </row>
    <row r="42" spans="1:24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74</v>
      </c>
      <c r="M42" s="31"/>
      <c r="N42" s="31" t="s">
        <v>88</v>
      </c>
      <c r="O42" s="31"/>
      <c r="P42" s="32">
        <f>4000</f>
        <v>4000</v>
      </c>
      <c r="Q42" s="32"/>
      <c r="R42" s="32"/>
      <c r="S42" s="32">
        <f>857</f>
        <v>857</v>
      </c>
      <c r="T42" s="32"/>
      <c r="U42" s="32"/>
      <c r="V42" s="32"/>
      <c r="W42" s="33">
        <f>3143</f>
        <v>3143</v>
      </c>
      <c r="X42" s="33"/>
    </row>
    <row r="43" spans="1:24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74</v>
      </c>
      <c r="M43" s="31"/>
      <c r="N43" s="31" t="s">
        <v>90</v>
      </c>
      <c r="O43" s="31"/>
      <c r="P43" s="32">
        <f>30000</f>
        <v>30000</v>
      </c>
      <c r="Q43" s="32"/>
      <c r="R43" s="32"/>
      <c r="S43" s="34" t="s">
        <v>42</v>
      </c>
      <c r="T43" s="34"/>
      <c r="U43" s="34"/>
      <c r="V43" s="34"/>
      <c r="W43" s="33">
        <f>30000</f>
        <v>30000</v>
      </c>
      <c r="X43" s="33"/>
    </row>
    <row r="44" spans="1:24" s="1" customFormat="1" ht="13.5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74</v>
      </c>
      <c r="M44" s="31"/>
      <c r="N44" s="31" t="s">
        <v>91</v>
      </c>
      <c r="O44" s="31"/>
      <c r="P44" s="32">
        <f>83286.53</f>
        <v>83286.53</v>
      </c>
      <c r="Q44" s="32"/>
      <c r="R44" s="32"/>
      <c r="S44" s="32">
        <f>28884.05</f>
        <v>28884.05</v>
      </c>
      <c r="T44" s="32"/>
      <c r="U44" s="32"/>
      <c r="V44" s="32"/>
      <c r="W44" s="33">
        <f>54402.48</f>
        <v>54402.48</v>
      </c>
      <c r="X44" s="33"/>
    </row>
    <row r="45" spans="1:24" s="1" customFormat="1" ht="13.5" customHeight="1">
      <c r="A45" s="30" t="s">
        <v>75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74</v>
      </c>
      <c r="M45" s="31"/>
      <c r="N45" s="31" t="s">
        <v>92</v>
      </c>
      <c r="O45" s="31"/>
      <c r="P45" s="32">
        <f>230637</f>
        <v>230637</v>
      </c>
      <c r="Q45" s="32"/>
      <c r="R45" s="32"/>
      <c r="S45" s="32">
        <f>68220</f>
        <v>68220</v>
      </c>
      <c r="T45" s="32"/>
      <c r="U45" s="32"/>
      <c r="V45" s="32"/>
      <c r="W45" s="33">
        <f>162417</f>
        <v>162417</v>
      </c>
      <c r="X45" s="33"/>
    </row>
    <row r="46" spans="1:24" s="1" customFormat="1" ht="33.75" customHeight="1">
      <c r="A46" s="30" t="s">
        <v>77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74</v>
      </c>
      <c r="M46" s="31"/>
      <c r="N46" s="31" t="s">
        <v>93</v>
      </c>
      <c r="O46" s="31"/>
      <c r="P46" s="32">
        <f>69653</f>
        <v>69653</v>
      </c>
      <c r="Q46" s="32"/>
      <c r="R46" s="32"/>
      <c r="S46" s="32">
        <f>20603</f>
        <v>20603</v>
      </c>
      <c r="T46" s="32"/>
      <c r="U46" s="32"/>
      <c r="V46" s="32"/>
      <c r="W46" s="33">
        <f>49050</f>
        <v>49050</v>
      </c>
      <c r="X46" s="33"/>
    </row>
    <row r="47" spans="1:24" s="1" customFormat="1" ht="13.5" customHeight="1">
      <c r="A47" s="30" t="s">
        <v>83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74</v>
      </c>
      <c r="M47" s="31"/>
      <c r="N47" s="31" t="s">
        <v>94</v>
      </c>
      <c r="O47" s="31"/>
      <c r="P47" s="32">
        <f>55000</f>
        <v>55000</v>
      </c>
      <c r="Q47" s="32"/>
      <c r="R47" s="32"/>
      <c r="S47" s="34" t="s">
        <v>42</v>
      </c>
      <c r="T47" s="34"/>
      <c r="U47" s="34"/>
      <c r="V47" s="34"/>
      <c r="W47" s="33">
        <f>55000</f>
        <v>55000</v>
      </c>
      <c r="X47" s="33"/>
    </row>
    <row r="48" spans="1:24" s="1" customFormat="1" ht="13.5" customHeight="1">
      <c r="A48" s="30" t="s">
        <v>83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74</v>
      </c>
      <c r="M48" s="31"/>
      <c r="N48" s="31" t="s">
        <v>95</v>
      </c>
      <c r="O48" s="31"/>
      <c r="P48" s="32">
        <f>1078745.25</f>
        <v>1078745.25</v>
      </c>
      <c r="Q48" s="32"/>
      <c r="R48" s="32"/>
      <c r="S48" s="34" t="s">
        <v>42</v>
      </c>
      <c r="T48" s="34"/>
      <c r="U48" s="34"/>
      <c r="V48" s="34"/>
      <c r="W48" s="33">
        <f>1078745.25</f>
        <v>1078745.25</v>
      </c>
      <c r="X48" s="33"/>
    </row>
    <row r="49" spans="1:24" s="1" customFormat="1" ht="13.5" customHeight="1">
      <c r="A49" s="30" t="s">
        <v>83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74</v>
      </c>
      <c r="M49" s="31"/>
      <c r="N49" s="31" t="s">
        <v>96</v>
      </c>
      <c r="O49" s="31"/>
      <c r="P49" s="32">
        <f>8392670</f>
        <v>8392670</v>
      </c>
      <c r="Q49" s="32"/>
      <c r="R49" s="32"/>
      <c r="S49" s="32">
        <f>2124654.15</f>
        <v>2124654.15</v>
      </c>
      <c r="T49" s="32"/>
      <c r="U49" s="32"/>
      <c r="V49" s="32"/>
      <c r="W49" s="33">
        <f>6268015.85</f>
        <v>6268015.85</v>
      </c>
      <c r="X49" s="33"/>
    </row>
    <row r="50" spans="1:24" s="1" customFormat="1" ht="13.5" customHeight="1">
      <c r="A50" s="30" t="s">
        <v>85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74</v>
      </c>
      <c r="M50" s="31"/>
      <c r="N50" s="31" t="s">
        <v>97</v>
      </c>
      <c r="O50" s="31"/>
      <c r="P50" s="32">
        <f>3000000</f>
        <v>3000000</v>
      </c>
      <c r="Q50" s="32"/>
      <c r="R50" s="32"/>
      <c r="S50" s="32">
        <f>791429.98</f>
        <v>791429.98</v>
      </c>
      <c r="T50" s="32"/>
      <c r="U50" s="32"/>
      <c r="V50" s="32"/>
      <c r="W50" s="33">
        <f>2208570.02</f>
        <v>2208570.02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74</v>
      </c>
      <c r="M51" s="31"/>
      <c r="N51" s="31" t="s">
        <v>99</v>
      </c>
      <c r="O51" s="31"/>
      <c r="P51" s="32">
        <f>86000</f>
        <v>86000</v>
      </c>
      <c r="Q51" s="32"/>
      <c r="R51" s="32"/>
      <c r="S51" s="32">
        <f>21500</f>
        <v>21500</v>
      </c>
      <c r="T51" s="32"/>
      <c r="U51" s="32"/>
      <c r="V51" s="32"/>
      <c r="W51" s="33">
        <f>64500</f>
        <v>64500</v>
      </c>
      <c r="X51" s="33"/>
    </row>
    <row r="52" spans="1:24" s="1" customFormat="1" ht="33.75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74</v>
      </c>
      <c r="M52" s="31"/>
      <c r="N52" s="31" t="s">
        <v>101</v>
      </c>
      <c r="O52" s="31"/>
      <c r="P52" s="32">
        <f>4429</f>
        <v>4429</v>
      </c>
      <c r="Q52" s="32"/>
      <c r="R52" s="32"/>
      <c r="S52" s="34" t="s">
        <v>42</v>
      </c>
      <c r="T52" s="34"/>
      <c r="U52" s="34"/>
      <c r="V52" s="34"/>
      <c r="W52" s="33">
        <f>4429</f>
        <v>4429</v>
      </c>
      <c r="X52" s="33"/>
    </row>
    <row r="53" spans="1:24" s="1" customFormat="1" ht="33.75" customHeight="1">
      <c r="A53" s="30" t="s">
        <v>100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74</v>
      </c>
      <c r="M53" s="31"/>
      <c r="N53" s="31" t="s">
        <v>102</v>
      </c>
      <c r="O53" s="31"/>
      <c r="P53" s="32">
        <f>86529</f>
        <v>86529</v>
      </c>
      <c r="Q53" s="32"/>
      <c r="R53" s="32"/>
      <c r="S53" s="34" t="s">
        <v>42</v>
      </c>
      <c r="T53" s="34"/>
      <c r="U53" s="34"/>
      <c r="V53" s="34"/>
      <c r="W53" s="33">
        <f>86529</f>
        <v>86529</v>
      </c>
      <c r="X53" s="33"/>
    </row>
    <row r="54" spans="1:24" s="1" customFormat="1" ht="13.5" customHeight="1">
      <c r="A54" s="30" t="s">
        <v>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74</v>
      </c>
      <c r="M54" s="31"/>
      <c r="N54" s="31" t="s">
        <v>103</v>
      </c>
      <c r="O54" s="31"/>
      <c r="P54" s="32">
        <f>3948</f>
        <v>3948</v>
      </c>
      <c r="Q54" s="32"/>
      <c r="R54" s="32"/>
      <c r="S54" s="32">
        <f>698</f>
        <v>698</v>
      </c>
      <c r="T54" s="32"/>
      <c r="U54" s="32"/>
      <c r="V54" s="32"/>
      <c r="W54" s="33">
        <f>3250</f>
        <v>3250</v>
      </c>
      <c r="X54" s="33"/>
    </row>
    <row r="55" spans="1:24" s="1" customFormat="1" ht="13.5" customHeight="1">
      <c r="A55" s="30" t="s">
        <v>83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74</v>
      </c>
      <c r="M55" s="31"/>
      <c r="N55" s="31" t="s">
        <v>104</v>
      </c>
      <c r="O55" s="31"/>
      <c r="P55" s="32">
        <f>579000</f>
        <v>579000</v>
      </c>
      <c r="Q55" s="32"/>
      <c r="R55" s="32"/>
      <c r="S55" s="34" t="s">
        <v>42</v>
      </c>
      <c r="T55" s="34"/>
      <c r="U55" s="34"/>
      <c r="V55" s="34"/>
      <c r="W55" s="33">
        <f>579000</f>
        <v>579000</v>
      </c>
      <c r="X55" s="33"/>
    </row>
    <row r="56" spans="1:24" s="1" customFormat="1" ht="13.5" customHeight="1">
      <c r="A56" s="30" t="s">
        <v>83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74</v>
      </c>
      <c r="M56" s="31"/>
      <c r="N56" s="31" t="s">
        <v>105</v>
      </c>
      <c r="O56" s="31"/>
      <c r="P56" s="32">
        <f>2292670.22</f>
        <v>2292670.22</v>
      </c>
      <c r="Q56" s="32"/>
      <c r="R56" s="32"/>
      <c r="S56" s="34" t="s">
        <v>42</v>
      </c>
      <c r="T56" s="34"/>
      <c r="U56" s="34"/>
      <c r="V56" s="34"/>
      <c r="W56" s="33">
        <f>2292670.22</f>
        <v>2292670.22</v>
      </c>
      <c r="X56" s="33"/>
    </row>
    <row r="57" spans="1:24" s="1" customFormat="1" ht="13.5" customHeight="1">
      <c r="A57" s="30" t="s">
        <v>106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74</v>
      </c>
      <c r="M57" s="31"/>
      <c r="N57" s="31" t="s">
        <v>107</v>
      </c>
      <c r="O57" s="31"/>
      <c r="P57" s="32">
        <f>2400000</f>
        <v>2400000</v>
      </c>
      <c r="Q57" s="32"/>
      <c r="R57" s="32"/>
      <c r="S57" s="32">
        <f>473049.61</f>
        <v>473049.61</v>
      </c>
      <c r="T57" s="32"/>
      <c r="U57" s="32"/>
      <c r="V57" s="32"/>
      <c r="W57" s="33">
        <f>1926950.39</f>
        <v>1926950.39</v>
      </c>
      <c r="X57" s="33"/>
    </row>
    <row r="58" spans="1:24" s="1" customFormat="1" ht="24" customHeight="1">
      <c r="A58" s="30" t="s">
        <v>108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74</v>
      </c>
      <c r="M58" s="31"/>
      <c r="N58" s="31" t="s">
        <v>109</v>
      </c>
      <c r="O58" s="31"/>
      <c r="P58" s="32">
        <f>725000</f>
        <v>725000</v>
      </c>
      <c r="Q58" s="32"/>
      <c r="R58" s="32"/>
      <c r="S58" s="32">
        <f>115805.56</f>
        <v>115805.56</v>
      </c>
      <c r="T58" s="32"/>
      <c r="U58" s="32"/>
      <c r="V58" s="32"/>
      <c r="W58" s="33">
        <f>609194.44</f>
        <v>609194.44</v>
      </c>
      <c r="X58" s="33"/>
    </row>
    <row r="59" spans="1:24" s="1" customFormat="1" ht="13.5" customHeight="1">
      <c r="A59" s="30" t="s">
        <v>83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74</v>
      </c>
      <c r="M59" s="31"/>
      <c r="N59" s="31" t="s">
        <v>110</v>
      </c>
      <c r="O59" s="31"/>
      <c r="P59" s="32">
        <f>780000</f>
        <v>780000</v>
      </c>
      <c r="Q59" s="32"/>
      <c r="R59" s="32"/>
      <c r="S59" s="32">
        <f>77136</f>
        <v>77136</v>
      </c>
      <c r="T59" s="32"/>
      <c r="U59" s="32"/>
      <c r="V59" s="32"/>
      <c r="W59" s="33">
        <f>702864</f>
        <v>702864</v>
      </c>
      <c r="X59" s="33"/>
    </row>
    <row r="60" spans="1:24" s="1" customFormat="1" ht="13.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74</v>
      </c>
      <c r="M60" s="31"/>
      <c r="N60" s="31" t="s">
        <v>111</v>
      </c>
      <c r="O60" s="31"/>
      <c r="P60" s="32">
        <f>10000</f>
        <v>10000</v>
      </c>
      <c r="Q60" s="32"/>
      <c r="R60" s="32"/>
      <c r="S60" s="32">
        <f>1753</f>
        <v>1753</v>
      </c>
      <c r="T60" s="32"/>
      <c r="U60" s="32"/>
      <c r="V60" s="32"/>
      <c r="W60" s="33">
        <f>8247</f>
        <v>8247</v>
      </c>
      <c r="X60" s="33"/>
    </row>
    <row r="61" spans="1:24" s="1" customFormat="1" ht="13.5" customHeight="1">
      <c r="A61" s="30" t="s">
        <v>98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74</v>
      </c>
      <c r="M61" s="31"/>
      <c r="N61" s="31" t="s">
        <v>112</v>
      </c>
      <c r="O61" s="31"/>
      <c r="P61" s="32">
        <f>318000</f>
        <v>318000</v>
      </c>
      <c r="Q61" s="32"/>
      <c r="R61" s="32"/>
      <c r="S61" s="32">
        <f>79500</f>
        <v>79500</v>
      </c>
      <c r="T61" s="32"/>
      <c r="U61" s="32"/>
      <c r="V61" s="32"/>
      <c r="W61" s="33">
        <f>238500</f>
        <v>238500</v>
      </c>
      <c r="X61" s="33"/>
    </row>
    <row r="62" spans="1:24" s="1" customFormat="1" ht="13.5" customHeight="1">
      <c r="A62" s="30" t="s">
        <v>98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74</v>
      </c>
      <c r="M62" s="31"/>
      <c r="N62" s="31" t="s">
        <v>113</v>
      </c>
      <c r="O62" s="31"/>
      <c r="P62" s="32">
        <f>10000</f>
        <v>10000</v>
      </c>
      <c r="Q62" s="32"/>
      <c r="R62" s="32"/>
      <c r="S62" s="34" t="s">
        <v>42</v>
      </c>
      <c r="T62" s="34"/>
      <c r="U62" s="34"/>
      <c r="V62" s="34"/>
      <c r="W62" s="33">
        <f>10000</f>
        <v>10000</v>
      </c>
      <c r="X62" s="33"/>
    </row>
    <row r="63" spans="1:24" s="1" customFormat="1" ht="13.5" customHeight="1">
      <c r="A63" s="30" t="s">
        <v>114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74</v>
      </c>
      <c r="M63" s="31"/>
      <c r="N63" s="31" t="s">
        <v>115</v>
      </c>
      <c r="O63" s="31"/>
      <c r="P63" s="32">
        <f>99000</f>
        <v>99000</v>
      </c>
      <c r="Q63" s="32"/>
      <c r="R63" s="32"/>
      <c r="S63" s="32">
        <f>24712.5</f>
        <v>24712.5</v>
      </c>
      <c r="T63" s="32"/>
      <c r="U63" s="32"/>
      <c r="V63" s="32"/>
      <c r="W63" s="33">
        <f>74287.5</f>
        <v>74287.5</v>
      </c>
      <c r="X63" s="33"/>
    </row>
    <row r="64" spans="1:24" s="1" customFormat="1" ht="24" customHeight="1">
      <c r="A64" s="30" t="s">
        <v>116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74</v>
      </c>
      <c r="M64" s="31"/>
      <c r="N64" s="31" t="s">
        <v>117</v>
      </c>
      <c r="O64" s="31"/>
      <c r="P64" s="32">
        <f>814196.75</f>
        <v>814196.75</v>
      </c>
      <c r="Q64" s="32"/>
      <c r="R64" s="32"/>
      <c r="S64" s="34" t="s">
        <v>42</v>
      </c>
      <c r="T64" s="34"/>
      <c r="U64" s="34"/>
      <c r="V64" s="34"/>
      <c r="W64" s="33">
        <f>814196.75</f>
        <v>814196.75</v>
      </c>
      <c r="X64" s="33"/>
    </row>
    <row r="65" spans="1:24" s="1" customFormat="1" ht="13.5" customHeight="1">
      <c r="A65" s="30" t="s">
        <v>98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74</v>
      </c>
      <c r="M65" s="31"/>
      <c r="N65" s="31" t="s">
        <v>118</v>
      </c>
      <c r="O65" s="31"/>
      <c r="P65" s="32">
        <f>159000</f>
        <v>159000</v>
      </c>
      <c r="Q65" s="32"/>
      <c r="R65" s="32"/>
      <c r="S65" s="34" t="s">
        <v>42</v>
      </c>
      <c r="T65" s="34"/>
      <c r="U65" s="34"/>
      <c r="V65" s="34"/>
      <c r="W65" s="33">
        <f>159000</f>
        <v>159000</v>
      </c>
      <c r="X65" s="33"/>
    </row>
    <row r="66" spans="1:24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74</v>
      </c>
      <c r="M66" s="31"/>
      <c r="N66" s="31" t="s">
        <v>119</v>
      </c>
      <c r="O66" s="31"/>
      <c r="P66" s="32">
        <f>416991</f>
        <v>416991</v>
      </c>
      <c r="Q66" s="32"/>
      <c r="R66" s="32"/>
      <c r="S66" s="32">
        <f>38000</f>
        <v>38000</v>
      </c>
      <c r="T66" s="32"/>
      <c r="U66" s="32"/>
      <c r="V66" s="32"/>
      <c r="W66" s="33">
        <f>378991</f>
        <v>378991</v>
      </c>
      <c r="X66" s="33"/>
    </row>
    <row r="67" spans="1:24" s="1" customFormat="1" ht="15" customHeight="1">
      <c r="A67" s="35" t="s">
        <v>120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 t="s">
        <v>121</v>
      </c>
      <c r="M67" s="36"/>
      <c r="N67" s="36" t="s">
        <v>37</v>
      </c>
      <c r="O67" s="36"/>
      <c r="P67" s="37">
        <f>-4647378.37</f>
        <v>-4647378.37</v>
      </c>
      <c r="Q67" s="37"/>
      <c r="R67" s="37"/>
      <c r="S67" s="37">
        <f>2119979.22</f>
        <v>2119979.22</v>
      </c>
      <c r="T67" s="37"/>
      <c r="U67" s="37"/>
      <c r="V67" s="37"/>
      <c r="W67" s="38" t="s">
        <v>37</v>
      </c>
      <c r="X67" s="38"/>
    </row>
    <row r="68" spans="1:24" s="1" customFormat="1" ht="13.5" customHeight="1">
      <c r="A68" s="7" t="s">
        <v>11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1" customFormat="1" ht="13.5" customHeight="1">
      <c r="A69" s="12" t="s">
        <v>122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" customFormat="1" ht="45.75" customHeight="1">
      <c r="A70" s="13" t="s">
        <v>23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 t="s">
        <v>24</v>
      </c>
      <c r="M70" s="13"/>
      <c r="N70" s="13" t="s">
        <v>123</v>
      </c>
      <c r="O70" s="13"/>
      <c r="P70" s="14" t="s">
        <v>26</v>
      </c>
      <c r="Q70" s="14"/>
      <c r="R70" s="14"/>
      <c r="S70" s="14" t="s">
        <v>27</v>
      </c>
      <c r="T70" s="14"/>
      <c r="U70" s="14"/>
      <c r="V70" s="14"/>
      <c r="W70" s="15" t="s">
        <v>28</v>
      </c>
      <c r="X70" s="15"/>
    </row>
    <row r="71" spans="1:24" s="1" customFormat="1" ht="12.75" customHeight="1">
      <c r="A71" s="16" t="s">
        <v>29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30</v>
      </c>
      <c r="M71" s="16"/>
      <c r="N71" s="16" t="s">
        <v>31</v>
      </c>
      <c r="O71" s="16"/>
      <c r="P71" s="17" t="s">
        <v>32</v>
      </c>
      <c r="Q71" s="17"/>
      <c r="R71" s="17"/>
      <c r="S71" s="17" t="s">
        <v>33</v>
      </c>
      <c r="T71" s="17"/>
      <c r="U71" s="17"/>
      <c r="V71" s="17"/>
      <c r="W71" s="18" t="s">
        <v>34</v>
      </c>
      <c r="X71" s="18"/>
    </row>
    <row r="72" spans="1:24" s="1" customFormat="1" ht="13.5" customHeight="1">
      <c r="A72" s="19" t="s">
        <v>124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 t="s">
        <v>125</v>
      </c>
      <c r="M72" s="20"/>
      <c r="N72" s="20" t="s">
        <v>37</v>
      </c>
      <c r="O72" s="20"/>
      <c r="P72" s="39">
        <f>4647378.37</f>
        <v>4647378.37</v>
      </c>
      <c r="Q72" s="39"/>
      <c r="R72" s="39"/>
      <c r="S72" s="21">
        <f>-2119979.22</f>
        <v>-2119979.22</v>
      </c>
      <c r="T72" s="21"/>
      <c r="U72" s="21"/>
      <c r="V72" s="21"/>
      <c r="W72" s="40" t="s">
        <v>37</v>
      </c>
      <c r="X72" s="40"/>
    </row>
    <row r="73" spans="1:24" s="1" customFormat="1" ht="13.5" customHeight="1">
      <c r="A73" s="41" t="s">
        <v>126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 t="s">
        <v>11</v>
      </c>
      <c r="M73" s="42"/>
      <c r="N73" s="42" t="s">
        <v>11</v>
      </c>
      <c r="O73" s="42"/>
      <c r="P73" s="43" t="s">
        <v>11</v>
      </c>
      <c r="Q73" s="43"/>
      <c r="R73" s="43"/>
      <c r="S73" s="44" t="s">
        <v>11</v>
      </c>
      <c r="T73" s="44"/>
      <c r="U73" s="44"/>
      <c r="V73" s="44"/>
      <c r="W73" s="45" t="s">
        <v>11</v>
      </c>
      <c r="X73" s="45"/>
    </row>
    <row r="74" spans="1:24" s="1" customFormat="1" ht="13.5" customHeight="1">
      <c r="A74" s="23" t="s">
        <v>127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6" t="s">
        <v>128</v>
      </c>
      <c r="M74" s="46"/>
      <c r="N74" s="24" t="s">
        <v>37</v>
      </c>
      <c r="O74" s="24"/>
      <c r="P74" s="47" t="s">
        <v>42</v>
      </c>
      <c r="Q74" s="47"/>
      <c r="R74" s="47"/>
      <c r="S74" s="27" t="s">
        <v>42</v>
      </c>
      <c r="T74" s="27"/>
      <c r="U74" s="27"/>
      <c r="V74" s="27"/>
      <c r="W74" s="48" t="s">
        <v>42</v>
      </c>
      <c r="X74" s="48"/>
    </row>
    <row r="75" spans="1:24" s="1" customFormat="1" ht="13.5" customHeight="1">
      <c r="A75" s="30" t="s">
        <v>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128</v>
      </c>
      <c r="M75" s="31"/>
      <c r="N75" s="31" t="s">
        <v>11</v>
      </c>
      <c r="O75" s="31"/>
      <c r="P75" s="49" t="s">
        <v>42</v>
      </c>
      <c r="Q75" s="49"/>
      <c r="R75" s="49"/>
      <c r="S75" s="34" t="s">
        <v>42</v>
      </c>
      <c r="T75" s="34"/>
      <c r="U75" s="34"/>
      <c r="V75" s="34"/>
      <c r="W75" s="50" t="s">
        <v>42</v>
      </c>
      <c r="X75" s="50"/>
    </row>
    <row r="76" spans="1:24" s="1" customFormat="1" ht="13.5" customHeight="1">
      <c r="A76" s="30" t="s">
        <v>129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42" t="s">
        <v>130</v>
      </c>
      <c r="M76" s="42"/>
      <c r="N76" s="42" t="s">
        <v>37</v>
      </c>
      <c r="O76" s="42"/>
      <c r="P76" s="43" t="s">
        <v>42</v>
      </c>
      <c r="Q76" s="43"/>
      <c r="R76" s="43"/>
      <c r="S76" s="34" t="s">
        <v>42</v>
      </c>
      <c r="T76" s="34"/>
      <c r="U76" s="34"/>
      <c r="V76" s="34"/>
      <c r="W76" s="45" t="s">
        <v>42</v>
      </c>
      <c r="X76" s="45"/>
    </row>
    <row r="77" spans="1:24" s="1" customFormat="1" ht="13.5" customHeight="1">
      <c r="A77" s="30" t="s">
        <v>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130</v>
      </c>
      <c r="M77" s="31"/>
      <c r="N77" s="31" t="s">
        <v>11</v>
      </c>
      <c r="O77" s="31"/>
      <c r="P77" s="49" t="s">
        <v>42</v>
      </c>
      <c r="Q77" s="49"/>
      <c r="R77" s="49"/>
      <c r="S77" s="34" t="s">
        <v>42</v>
      </c>
      <c r="T77" s="34"/>
      <c r="U77" s="34"/>
      <c r="V77" s="34"/>
      <c r="W77" s="50" t="s">
        <v>42</v>
      </c>
      <c r="X77" s="50"/>
    </row>
    <row r="78" spans="1:24" s="1" customFormat="1" ht="13.5" customHeight="1">
      <c r="A78" s="30" t="s">
        <v>131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132</v>
      </c>
      <c r="M78" s="31"/>
      <c r="N78" s="31" t="s">
        <v>133</v>
      </c>
      <c r="O78" s="31"/>
      <c r="P78" s="51">
        <f>4647378.37</f>
        <v>4647378.37</v>
      </c>
      <c r="Q78" s="51"/>
      <c r="R78" s="51"/>
      <c r="S78" s="32">
        <f>-2119979.22</f>
        <v>-2119979.22</v>
      </c>
      <c r="T78" s="32"/>
      <c r="U78" s="32"/>
      <c r="V78" s="32"/>
      <c r="W78" s="52">
        <f>6767357.59</f>
        <v>6767357.59</v>
      </c>
      <c r="X78" s="52"/>
    </row>
    <row r="79" spans="1:24" s="1" customFormat="1" ht="13.5" customHeight="1">
      <c r="A79" s="30" t="s">
        <v>134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135</v>
      </c>
      <c r="M79" s="31"/>
      <c r="N79" s="31" t="s">
        <v>136</v>
      </c>
      <c r="O79" s="31"/>
      <c r="P79" s="51">
        <f>-21797181</f>
        <v>-21797181</v>
      </c>
      <c r="Q79" s="51"/>
      <c r="R79" s="51"/>
      <c r="S79" s="32">
        <f>-6775852.7</f>
        <v>-6775852.7</v>
      </c>
      <c r="T79" s="32"/>
      <c r="U79" s="32"/>
      <c r="V79" s="32"/>
      <c r="W79" s="53" t="s">
        <v>37</v>
      </c>
      <c r="X79" s="53"/>
    </row>
    <row r="80" spans="1:24" s="1" customFormat="1" ht="13.5" customHeight="1">
      <c r="A80" s="30" t="s">
        <v>137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138</v>
      </c>
      <c r="M80" s="31"/>
      <c r="N80" s="31" t="s">
        <v>139</v>
      </c>
      <c r="O80" s="31"/>
      <c r="P80" s="51">
        <f>26444559.37</f>
        <v>26444559.37</v>
      </c>
      <c r="Q80" s="51"/>
      <c r="R80" s="51"/>
      <c r="S80" s="32">
        <f>4655873.48</f>
        <v>4655873.48</v>
      </c>
      <c r="T80" s="32"/>
      <c r="U80" s="32"/>
      <c r="V80" s="32"/>
      <c r="W80" s="53" t="s">
        <v>37</v>
      </c>
      <c r="X80" s="53"/>
    </row>
    <row r="81" spans="1:24" s="1" customFormat="1" ht="13.5" customHeight="1">
      <c r="A81" s="55" t="s">
        <v>11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s="1" customFormat="1" ht="13.5" customHeight="1">
      <c r="A82" s="7" t="s">
        <v>11</v>
      </c>
      <c r="B82" s="7"/>
      <c r="C82" s="7"/>
      <c r="D82" s="7"/>
      <c r="E82" s="7"/>
      <c r="F82" s="7"/>
      <c r="G82" s="7"/>
      <c r="H82" s="7"/>
      <c r="I82" s="54" t="s">
        <v>11</v>
      </c>
      <c r="J82" s="54"/>
      <c r="K82" s="54"/>
      <c r="L82" s="54"/>
      <c r="M82" s="54"/>
      <c r="N82" s="54" t="s">
        <v>140</v>
      </c>
      <c r="O82" s="54"/>
      <c r="P82" s="54"/>
      <c r="Q82" s="54"/>
      <c r="R82" s="7" t="s">
        <v>11</v>
      </c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11</v>
      </c>
      <c r="B83" s="7"/>
      <c r="C83" s="7"/>
      <c r="D83" s="7"/>
      <c r="E83" s="7"/>
      <c r="F83" s="7"/>
      <c r="G83" s="7"/>
      <c r="H83" s="7"/>
      <c r="I83" s="10" t="s">
        <v>11</v>
      </c>
      <c r="J83" s="56" t="s">
        <v>141</v>
      </c>
      <c r="K83" s="56"/>
      <c r="L83" s="56"/>
      <c r="M83" s="10" t="s">
        <v>11</v>
      </c>
      <c r="N83" s="10" t="s">
        <v>11</v>
      </c>
      <c r="O83" s="56" t="s">
        <v>142</v>
      </c>
      <c r="P83" s="56"/>
      <c r="Q83" s="7" t="s">
        <v>11</v>
      </c>
      <c r="R83" s="7"/>
      <c r="S83" s="7"/>
      <c r="T83" s="7"/>
      <c r="U83" s="7"/>
      <c r="V83" s="7"/>
      <c r="W83" s="7"/>
      <c r="X83" s="7"/>
    </row>
    <row r="84" spans="1:24" s="1" customFormat="1" ht="7.5" customHeight="1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7" t="s">
        <v>11</v>
      </c>
      <c r="B85" s="7"/>
      <c r="C85" s="7"/>
      <c r="D85" s="7"/>
      <c r="E85" s="7"/>
      <c r="F85" s="7"/>
      <c r="G85" s="7"/>
      <c r="H85" s="7"/>
      <c r="I85" s="54" t="s">
        <v>11</v>
      </c>
      <c r="J85" s="54"/>
      <c r="K85" s="54"/>
      <c r="L85" s="54"/>
      <c r="M85" s="54"/>
      <c r="N85" s="54" t="s">
        <v>143</v>
      </c>
      <c r="O85" s="54"/>
      <c r="P85" s="54"/>
      <c r="Q85" s="54"/>
      <c r="R85" s="7" t="s">
        <v>11</v>
      </c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11</v>
      </c>
      <c r="B86" s="7"/>
      <c r="C86" s="7"/>
      <c r="D86" s="7"/>
      <c r="E86" s="7"/>
      <c r="F86" s="7"/>
      <c r="G86" s="7"/>
      <c r="H86" s="7"/>
      <c r="I86" s="10" t="s">
        <v>11</v>
      </c>
      <c r="J86" s="56" t="s">
        <v>141</v>
      </c>
      <c r="K86" s="56"/>
      <c r="L86" s="56"/>
      <c r="M86" s="10" t="s">
        <v>11</v>
      </c>
      <c r="N86" s="10" t="s">
        <v>11</v>
      </c>
      <c r="O86" s="56" t="s">
        <v>142</v>
      </c>
      <c r="P86" s="56"/>
      <c r="Q86" s="7" t="s">
        <v>11</v>
      </c>
      <c r="R86" s="7"/>
      <c r="S86" s="7"/>
      <c r="T86" s="7"/>
      <c r="U86" s="7"/>
      <c r="V86" s="7"/>
      <c r="W86" s="7"/>
      <c r="X86" s="7"/>
    </row>
    <row r="87" spans="1:24" s="1" customFormat="1" ht="7.5" customHeight="1">
      <c r="A87" s="7" t="s">
        <v>11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" customFormat="1" ht="13.5" customHeight="1">
      <c r="A88" s="7" t="s">
        <v>144</v>
      </c>
      <c r="B88" s="7"/>
      <c r="C88" s="54" t="s">
        <v>11</v>
      </c>
      <c r="D88" s="54"/>
      <c r="E88" s="54"/>
      <c r="F88" s="54"/>
      <c r="G88" s="54"/>
      <c r="H88" s="54"/>
      <c r="I88" s="54" t="s">
        <v>11</v>
      </c>
      <c r="J88" s="54"/>
      <c r="K88" s="54"/>
      <c r="L88" s="54"/>
      <c r="M88" s="54"/>
      <c r="N88" s="54" t="s">
        <v>145</v>
      </c>
      <c r="O88" s="54"/>
      <c r="P88" s="54"/>
      <c r="Q88" s="54"/>
      <c r="R88" s="7" t="s">
        <v>11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11</v>
      </c>
      <c r="B89" s="7"/>
      <c r="C89" s="10" t="s">
        <v>11</v>
      </c>
      <c r="D89" s="56" t="s">
        <v>146</v>
      </c>
      <c r="E89" s="56"/>
      <c r="F89" s="56"/>
      <c r="G89" s="56"/>
      <c r="H89" s="10" t="s">
        <v>11</v>
      </c>
      <c r="I89" s="10" t="s">
        <v>11</v>
      </c>
      <c r="J89" s="56" t="s">
        <v>141</v>
      </c>
      <c r="K89" s="56"/>
      <c r="L89" s="56"/>
      <c r="M89" s="10" t="s">
        <v>11</v>
      </c>
      <c r="N89" s="10" t="s">
        <v>11</v>
      </c>
      <c r="O89" s="56" t="s">
        <v>142</v>
      </c>
      <c r="P89" s="56"/>
      <c r="Q89" s="7" t="s">
        <v>11</v>
      </c>
      <c r="R89" s="7"/>
      <c r="S89" s="7"/>
      <c r="T89" s="7"/>
      <c r="U89" s="7"/>
      <c r="V89" s="7"/>
      <c r="W89" s="7"/>
      <c r="X89" s="7"/>
    </row>
    <row r="90" spans="1:24" s="1" customFormat="1" ht="15.75" customHeight="1">
      <c r="A90" s="7" t="s">
        <v>11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57" t="s">
        <v>147</v>
      </c>
      <c r="B91" s="57"/>
      <c r="C91" s="57"/>
      <c r="D91" s="57"/>
      <c r="E91" s="57"/>
      <c r="F91" s="57"/>
      <c r="G91" s="57"/>
      <c r="H91" s="57"/>
      <c r="I91" s="57"/>
      <c r="J91" s="57"/>
      <c r="K91" s="7" t="s">
        <v>11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" customFormat="1" ht="13.5" customHeight="1">
      <c r="A92" s="4" t="s">
        <v>148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</sheetData>
  <sheetProtection/>
  <mergeCells count="455">
    <mergeCell ref="A91:J91"/>
    <mergeCell ref="K91:X91"/>
    <mergeCell ref="A92:X92"/>
    <mergeCell ref="A89:B89"/>
    <mergeCell ref="D89:G89"/>
    <mergeCell ref="J89:L89"/>
    <mergeCell ref="O89:P89"/>
    <mergeCell ref="Q89:X89"/>
    <mergeCell ref="A90:X90"/>
    <mergeCell ref="A87:X87"/>
    <mergeCell ref="A88:B88"/>
    <mergeCell ref="C88:H88"/>
    <mergeCell ref="I88:M88"/>
    <mergeCell ref="N88:Q88"/>
    <mergeCell ref="R88:X88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68:X68"/>
    <mergeCell ref="A69:X69"/>
    <mergeCell ref="A70:K70"/>
    <mergeCell ref="L70:M70"/>
    <mergeCell ref="N70:O70"/>
    <mergeCell ref="P70:R70"/>
    <mergeCell ref="S70:V70"/>
    <mergeCell ref="W70:X70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29:X29"/>
    <mergeCell ref="A30:X30"/>
    <mergeCell ref="A31:K31"/>
    <mergeCell ref="L31:M31"/>
    <mergeCell ref="N31:O31"/>
    <mergeCell ref="P31:R31"/>
    <mergeCell ref="S31:V31"/>
    <mergeCell ref="W31:X31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2024-04-01T08:08:57Z</dcterms:created>
  <dcterms:modified xsi:type="dcterms:W3CDTF">2024-04-01T08:08:57Z</dcterms:modified>
  <cp:category/>
  <cp:version/>
  <cp:contentType/>
  <cp:contentStatus/>
</cp:coreProperties>
</file>